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Inputs" sheetId="2" state="visible" r:id="rId4"/>
    <sheet name="Budge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36" authorId="0">
      <text>
        <r>
          <rPr>
            <sz val="10"/>
            <rFont val="Arial"/>
            <family val="2"/>
          </rPr>
          <t xml:space="preserve">Each subaward counts toward MTDC only up to the amount on the Inputs tab, once over its whole life. Later years add nothing once the amount is used.</t>
        </r>
      </text>
    </comment>
    <comment ref="E7" authorId="0">
      <text>
        <r>
          <rPr>
            <sz val="10"/>
            <rFont val="Arial"/>
            <family val="2"/>
          </rPr>
          <t xml:space="preserve">Yes applies the NIH salary cap from the Inputs tab to this person's salary. Use No for non-NIH sponsors or salaries below the cap.</t>
        </r>
      </text>
    </comment>
  </commentList>
</comments>
</file>

<file path=xl/sharedStrings.xml><?xml version="1.0" encoding="utf-8"?>
<sst xmlns="http://schemas.openxmlformats.org/spreadsheetml/2006/main" count="94" uniqueCount="90">
  <si>
    <t xml:space="preserve">GrantsManager research budget template</t>
  </si>
  <si>
    <t xml:space="preserve">A five-year research grant budget that calculates fringe, the NIH salary cap, the MTDC base, and F&amp;A for you.</t>
  </si>
  <si>
    <t xml:space="preserve">How to use it</t>
  </si>
  <si>
    <t xml:space="preserve">1. On the Inputs tab, set your F&amp;A rate, fringe rate, salary escalation, and the subaward amount included in MTDC.</t>
  </si>
  <si>
    <t xml:space="preserve">2. On the Budget tab, replace the example personnel and costs with your own. Edit only blue cells.</t>
  </si>
  <si>
    <t xml:space="preserve">3. Leave black cells alone: they are formulas. Totals, MTDC, and F&amp;A update automatically.</t>
  </si>
  <si>
    <t xml:space="preserve">Legend</t>
  </si>
  <si>
    <t xml:space="preserve">Blue text = an input you can change</t>
  </si>
  <si>
    <t xml:space="preserve">Black text = a formula</t>
  </si>
  <si>
    <t xml:space="preserve">Green text = pulled from the Inputs tab</t>
  </si>
  <si>
    <t xml:space="preserve">Yellow fill = a key assumption to confirm with your sponsored programs office</t>
  </si>
  <si>
    <t xml:space="preserve">About the subaward amount</t>
  </si>
  <si>
    <t xml:space="preserve">Only the first part of each subaward counts toward modified total direct costs (MTDC), once over the life of the subaward.</t>
  </si>
  <si>
    <t xml:space="preserve">Use $25,000 for NIH awards (NIH rescinded the 2024 Uniform Guidance thresholds in April 2026, NOT-OD-26-072) and under older rate agreements.</t>
  </si>
  <si>
    <t xml:space="preserve">Use $50,000 only for other federal awards under the 2024 Uniform Guidance when your negotiated rate agreement cites it.</t>
  </si>
  <si>
    <t xml:space="preserve">Excluded from MTDC</t>
  </si>
  <si>
    <t xml:space="preserve">Equipment, capital expenditures, patient care, off-site rental costs, tuition remission, scholarships and fellowships, participant support costs, and the portion of each subaward above the included amount.</t>
  </si>
  <si>
    <t xml:space="preserve">Sources</t>
  </si>
  <si>
    <t xml:space="preserve">2 CFR 200.1 and 45 CFR 75.2 (MTDC definitions); NIH NOT-OD-26-034 and NOT-OD-26-038 (2026 salary cap of $228,000).</t>
  </si>
  <si>
    <t xml:space="preserve">This template is for planning. Your institution's rate agreement and the sponsor's instructions govern. More guides at grantsmanager.com/guides.</t>
  </si>
  <si>
    <t xml:space="preserve">Budget assumptions</t>
  </si>
  <si>
    <t xml:space="preserve">Assumption</t>
  </si>
  <si>
    <t xml:space="preserve">Value</t>
  </si>
  <si>
    <t xml:space="preserve">Notes</t>
  </si>
  <si>
    <t xml:space="preserve">Project title</t>
  </si>
  <si>
    <t xml:space="preserve">Example: Neural circuits of memory consolidation</t>
  </si>
  <si>
    <t xml:space="preserve">Your project title</t>
  </si>
  <si>
    <t xml:space="preserve">F&amp;A rate (on MTDC)</t>
  </si>
  <si>
    <t xml:space="preserve">From your institution's negotiated rate agreement (NICRA). Example value.</t>
  </si>
  <si>
    <t xml:space="preserve">Fringe benefit rate</t>
  </si>
  <si>
    <t xml:space="preserve">Your institution's rate for the staff on this budget. Example value.</t>
  </si>
  <si>
    <t xml:space="preserve">Annual salary escalation</t>
  </si>
  <si>
    <t xml:space="preserve">Applied each year after Year 1. Example value.</t>
  </si>
  <si>
    <t xml:space="preserve">NIH salary cap</t>
  </si>
  <si>
    <t xml:space="preserve">Executive Level II, effective January 1, 2026 (NIH NOT-OD-26-034, NOT-OD-26-038).</t>
  </si>
  <si>
    <t xml:space="preserve">Subaward amount included in MTDC</t>
  </si>
  <si>
    <t xml:space="preserve">$25,000 for NIH and older rate agreements; $50,000 under the 2024 Uniform Guidance if your NICRA cites it.</t>
  </si>
  <si>
    <t xml:space="preserve">Research grant budget</t>
  </si>
  <si>
    <t xml:space="preserve">Name</t>
  </si>
  <si>
    <t xml:space="preserve">Role</t>
  </si>
  <si>
    <t xml:space="preserve">Base salary</t>
  </si>
  <si>
    <t xml:space="preserve">Effort</t>
  </si>
  <si>
    <t xml:space="preserve">NIH cap applies?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</si>
  <si>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</si>
  <si>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</si>
  <si>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</si>
  <si>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</si>
  <si>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</si>
  <si>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Total</t>
  </si>
  <si>
    <t xml:space="preserve">Year number (used by formulas)</t>
  </si>
  <si>
    <t xml:space="preserve">A. Senior/key and other personnel</t>
  </si>
  <si>
    <t xml:space="preserve">Dr. Example PI</t>
  </si>
  <si>
    <t xml:space="preserve">PI</t>
  </si>
  <si>
    <t xml:space="preserve">Yes</t>
  </si>
  <si>
    <t xml:space="preserve">Example Postdoc</t>
  </si>
  <si>
    <t xml:space="preserve">Postdoctoral researcher</t>
  </si>
  <si>
    <t xml:space="preserve">Example Student</t>
  </si>
  <si>
    <t xml:space="preserve">Graduate student</t>
  </si>
  <si>
    <t xml:space="preserve">No</t>
  </si>
  <si>
    <t xml:space="preserve">Total salaries</t>
  </si>
  <si>
    <t xml:space="preserve">Fringe benefits</t>
  </si>
  <si>
    <t xml:space="preserve">Total personnel</t>
  </si>
  <si>
    <t xml:space="preserve">B. Other direct costs (enter amounts by year)</t>
  </si>
  <si>
    <t xml:space="preserve">Equipment (excluded from MTDC)</t>
  </si>
  <si>
    <t xml:space="preserve">Materials and supplies</t>
  </si>
  <si>
    <t xml:space="preserve">Travel</t>
  </si>
  <si>
    <t xml:space="preserve">Publication costs</t>
  </si>
  <si>
    <t xml:space="preserve">Consultant and contractor services</t>
  </si>
  <si>
    <t xml:space="preserve">Core facility and service charges</t>
  </si>
  <si>
    <t xml:space="preserve">Participant support costs (excluded from MTDC)</t>
  </si>
  <si>
    <t xml:space="preserve">Tuition remission (excluded from MTDC)</t>
  </si>
  <si>
    <t xml:space="preserve">Patient care (excluded from MTDC)</t>
  </si>
  <si>
    <t xml:space="preserve">Rental costs, off-site space (excluded from MTDC)</t>
  </si>
  <si>
    <t xml:space="preserve">Other direct costs</t>
  </si>
  <si>
    <t xml:space="preserve">Total other direct costs</t>
  </si>
  <si>
    <t xml:space="preserve">C. Subawards (enter each subaward's direct plus F&amp;A by year)</t>
  </si>
  <si>
    <t xml:space="preserve">Subaward 1: Example Partner University</t>
  </si>
  <si>
    <t xml:space="preserve">Subaward 2</t>
  </si>
  <si>
    <t xml:space="preserve">Subaward 3</t>
  </si>
  <si>
    <t xml:space="preserve">Total subawards</t>
  </si>
  <si>
    <t xml:space="preserve">  Subaward 1 amount counted in MTDC</t>
  </si>
  <si>
    <t xml:space="preserve">  Subaward 2 amount counted in MTDC</t>
  </si>
  <si>
    <t xml:space="preserve">  Subaward 3 amount counted in MTDC</t>
  </si>
  <si>
    <t xml:space="preserve">D. Totals, MTDC, and F&amp;A</t>
  </si>
  <si>
    <t xml:space="preserve">Total direct costs</t>
  </si>
  <si>
    <t xml:space="preserve">Less: MTDC exclusions</t>
  </si>
  <si>
    <t xml:space="preserve">Modified total direct costs (MTDC)</t>
  </si>
  <si>
    <t xml:space="preserve">F&amp;A (indirect) costs</t>
  </si>
  <si>
    <t xml:space="preserve">Total costs (direct + F&amp;A)</t>
  </si>
  <si>
    <t xml:space="preserve">F&amp;A rate, fringe rate, escalation, salary cap, and subaward amount come from the Inputs tab. Example values throughout: replace them with your own.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</si>
</sst>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\$#,##0;&quot;($&quot;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34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sz val="8"/>
      <color rgb="FF7A849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9"/>
      <color rgb="FF4F5B6E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F0F3"/>
        <bgColor rgb="FFEAF3FF"/>
      </patternFill>
    </fill>
    <fill>
      <patternFill patternType="solid">
        <fgColor rgb="FF142344"/>
        <bgColor rgb="FF333333"/>
      </patternFill>
    </fill>
    <fill>
      <patternFill patternType="solid">
        <fgColor rgb="FFEAF3FF"/>
        <bgColor rgb="FFEEF0F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C9CDD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4"/>
      <rgbColor rgb="FF7A8494"/>
      <rgbColor rgb="FF9999FF"/>
      <rgbColor rgb="FF993366"/>
      <rgbColor rgb="FFEEF0F3"/>
      <rgbColor rgb="FFEAF3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5B6E"/>
      <rgbColor rgb="FF969696"/>
      <rgbColor rgb="FF1423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2" t="s">
        <v>18</v>
      </c>
    </row>
    <row r="25" customFormat="false" ht="15" hidden="false" customHeight="false" outlineLevel="0" collapsed="false">
      <c r="A25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3" min="3" style="0" width="95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7" t="s">
        <v>21</v>
      </c>
      <c r="B3" s="7" t="s">
        <v>22</v>
      </c>
      <c r="C3" s="7" t="s">
        <v>23</v>
      </c>
    </row>
    <row r="4" customFormat="false" ht="15" hidden="false" customHeight="false" outlineLevel="0" collapsed="false">
      <c r="A4" s="2" t="s">
        <v>24</v>
      </c>
      <c r="B4" s="4" t="s">
        <v>25</v>
      </c>
      <c r="C4" s="2" t="s">
        <v>26</v>
      </c>
    </row>
    <row r="5" customFormat="false" ht="15" hidden="false" customHeight="false" outlineLevel="0" collapsed="false">
      <c r="A5" s="2" t="s">
        <v>27</v>
      </c>
      <c r="B5" s="8" t="n">
        <v>0.55</v>
      </c>
      <c r="C5" s="2" t="s">
        <v>28</v>
      </c>
    </row>
    <row r="6" customFormat="false" ht="15" hidden="false" customHeight="false" outlineLevel="0" collapsed="false">
      <c r="A6" s="2" t="s">
        <v>29</v>
      </c>
      <c r="B6" s="8" t="n">
        <v>0.3</v>
      </c>
      <c r="C6" s="2" t="s">
        <v>30</v>
      </c>
    </row>
    <row r="7" customFormat="false" ht="15" hidden="false" customHeight="false" outlineLevel="0" collapsed="false">
      <c r="A7" s="2" t="s">
        <v>31</v>
      </c>
      <c r="B7" s="9" t="n">
        <v>0.03</v>
      </c>
      <c r="C7" s="2" t="s">
        <v>32</v>
      </c>
    </row>
    <row r="8" customFormat="false" ht="15" hidden="false" customHeight="false" outlineLevel="0" collapsed="false">
      <c r="A8" s="2" t="s">
        <v>33</v>
      </c>
      <c r="B8" s="10" t="n">
        <v>228000</v>
      </c>
      <c r="C8" s="2" t="s">
        <v>34</v>
      </c>
    </row>
    <row r="9" customFormat="false" ht="15" hidden="false" customHeight="false" outlineLevel="0" collapsed="false">
      <c r="A9" s="2" t="s">
        <v>35</v>
      </c>
      <c r="B9" s="11" t="n">
        <v>25000</v>
      </c>
      <c r="C9" s="2" t="s">
        <v>36</v>
      </c>
    </row>
  </sheetData>
  <dataValidations count="1">
    <dataValidation allowBlank="false" error="Choose 25000 or 50000" errorStyle="stop" operator="between" prompt="25,000 (NIH and older rate agreements) or 50,000 (2024 Uniform Guidance, if your NICRA cites it)" showDropDown="false" showErrorMessage="false" showInputMessage="false" sqref="B9" type="list">
      <formula1>"25000,50000"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11" min="6" style="0" width="14"/>
  </cols>
  <sheetData>
    <row r="1" customFormat="false" ht="17.35" hidden="false" customHeight="false" outlineLevel="0" collapsed="false">
      <c r="A1" s="1" t="s">
        <v>37</v>
      </c>
    </row>
    <row r="2" customFormat="false" ht="15" hidden="false" customHeight="false" outlineLevel="0" collapsed="false">
      <c r="A2" s="5" t="str">
        <f aca="false">Inputs!B4</f>
        <v>Example: Neural circuits of memory consolidation</v>
      </c>
    </row>
    <row r="4" customFormat="false" ht="15" hidden="false" customHeight="false" outlineLevel="0" collapsed="false">
      <c r="A4" s="12" t="s">
        <v>38</v>
      </c>
      <c r="B4" s="12" t="s">
        <v>39</v>
      </c>
      <c r="C4" s="13" t="s">
        <v>40</v>
      </c>
      <c r="D4" s="13" t="s">
        <v>41</v>
      </c>
      <c r="E4" s="13" t="s">
        <v>42</v>
      </c>
      <c r="F4" s="13" t="s">
        <v>43</v>
      </c>
      <c r="G4" s="13" t="s">
        <v>44</v>
      </c>
      <c r="H4" s="13" t="s">
        <v>45</v>
      </c>
      <c r="I4" s="13" t="s">
        <v>46</v>
      </c>
      <c r="J4" s="13" t="s">
        <v>47</v>
      </c>
      <c r="K4" s="13" t="s">
        <v>48</v>
      </c>
    </row>
    <row r="5" customFormat="false" ht="15" hidden="false" customHeight="false" outlineLevel="0" collapsed="false">
      <c r="A5" s="14" t="s">
        <v>49</v>
      </c>
      <c r="F5" s="14" t="n">
        <v>1</v>
      </c>
      <c r="G5" s="14" t="n">
        <v>2</v>
      </c>
      <c r="H5" s="14" t="n">
        <v>3</v>
      </c>
      <c r="I5" s="14" t="n">
        <v>4</v>
      </c>
      <c r="J5" s="14" t="n">
        <v>5</v>
      </c>
    </row>
    <row r="6" customFormat="false" ht="15" hidden="false" customHeight="false" outlineLevel="0" collapsed="false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customFormat="false" ht="15" hidden="false" customHeight="false" outlineLevel="0" collapsed="false">
      <c r="A7" s="4" t="s">
        <v>51</v>
      </c>
      <c r="B7" s="4" t="s">
        <v>52</v>
      </c>
      <c r="C7" s="10" t="n">
        <v>260000</v>
      </c>
      <c r="D7" s="9" t="n">
        <v>0.2</v>
      </c>
      <c r="E7" s="4" t="s">
        <v>53</v>
      </c>
      <c r="F7" s="17" t="n">
        <f aca="false">IF(OR($C7="",$D7=""),0,IF($E7="Yes",MIN($C7*(1+Inputs!$B$7)^(F$5-1),Inputs!$B$8),$C7*(1+Inputs!$B$7)^(F$5-1))*$D7)</f>
        <v>45600</v>
      </c>
      <c r="G7" s="17" t="n">
        <f aca="false">IF(OR($C7="",$D7=""),0,IF($E7="Yes",MIN($C7*(1+Inputs!$B$7)^(G$5-1),Inputs!$B$8),$C7*(1+Inputs!$B$7)^(G$5-1))*$D7)</f>
        <v>45600</v>
      </c>
      <c r="H7" s="17" t="n">
        <f aca="false">IF(OR($C7="",$D7=""),0,IF($E7="Yes",MIN($C7*(1+Inputs!$B$7)^(H$5-1),Inputs!$B$8),$C7*(1+Inputs!$B$7)^(H$5-1))*$D7)</f>
        <v>45600</v>
      </c>
      <c r="I7" s="17" t="n">
        <f aca="false">IF(OR($C7="",$D7=""),0,IF($E7="Yes",MIN($C7*(1+Inputs!$B$7)^(I$5-1),Inputs!$B$8),$C7*(1+Inputs!$B$7)^(I$5-1))*$D7)</f>
        <v>45600</v>
      </c>
      <c r="J7" s="17" t="n">
        <f aca="false">IF(OR($C7="",$D7=""),0,IF($E7="Yes",MIN($C7*(1+Inputs!$B$7)^(J$5-1),Inputs!$B$8),$C7*(1+Inputs!$B$7)^(J$5-1))*$D7)</f>
        <v>45600</v>
      </c>
      <c r="K7" s="18" t="n">
        <f aca="false">SUM(F7:J7)</f>
        <v>228000</v>
      </c>
    </row>
    <row r="8" customFormat="false" ht="15" hidden="false" customHeight="false" outlineLevel="0" collapsed="false">
      <c r="A8" s="4" t="s">
        <v>54</v>
      </c>
      <c r="B8" s="4" t="s">
        <v>55</v>
      </c>
      <c r="C8" s="10" t="n">
        <v>65000</v>
      </c>
      <c r="D8" s="9" t="n">
        <v>1</v>
      </c>
      <c r="E8" s="4" t="s">
        <v>53</v>
      </c>
      <c r="F8" s="17" t="n">
        <f aca="false">IF(OR($C8="",$D8=""),0,IF($E8="Yes",MIN($C8*(1+Inputs!$B$7)^(F$5-1),Inputs!$B$8),$C8*(1+Inputs!$B$7)^(F$5-1))*$D8)</f>
        <v>65000</v>
      </c>
      <c r="G8" s="17" t="n">
        <f aca="false">IF(OR($C8="",$D8=""),0,IF($E8="Yes",MIN($C8*(1+Inputs!$B$7)^(G$5-1),Inputs!$B$8),$C8*(1+Inputs!$B$7)^(G$5-1))*$D8)</f>
        <v>66950</v>
      </c>
      <c r="H8" s="17" t="n">
        <f aca="false">IF(OR($C8="",$D8=""),0,IF($E8="Yes",MIN($C8*(1+Inputs!$B$7)^(H$5-1),Inputs!$B$8),$C8*(1+Inputs!$B$7)^(H$5-1))*$D8)</f>
        <v>68958.5</v>
      </c>
      <c r="I8" s="17" t="n">
        <f aca="false">IF(OR($C8="",$D8=""),0,IF($E8="Yes",MIN($C8*(1+Inputs!$B$7)^(I$5-1),Inputs!$B$8),$C8*(1+Inputs!$B$7)^(I$5-1))*$D8)</f>
        <v>71027.255</v>
      </c>
      <c r="J8" s="17" t="n">
        <f aca="false">IF(OR($C8="",$D8=""),0,IF($E8="Yes",MIN($C8*(1+Inputs!$B$7)^(J$5-1),Inputs!$B$8),$C8*(1+Inputs!$B$7)^(J$5-1))*$D8)</f>
        <v>73158.07265</v>
      </c>
      <c r="K8" s="18" t="n">
        <f aca="false">SUM(F8:J8)</f>
        <v>345093.82765</v>
      </c>
    </row>
    <row r="9" customFormat="false" ht="15" hidden="false" customHeight="false" outlineLevel="0" collapsed="false">
      <c r="A9" s="4" t="s">
        <v>56</v>
      </c>
      <c r="B9" s="4" t="s">
        <v>57</v>
      </c>
      <c r="C9" s="10" t="n">
        <v>36000</v>
      </c>
      <c r="D9" s="9" t="n">
        <v>0.5</v>
      </c>
      <c r="E9" s="4" t="s">
        <v>58</v>
      </c>
      <c r="F9" s="17" t="n">
        <f aca="false">IF(OR($C9="",$D9=""),0,IF($E9="Yes",MIN($C9*(1+Inputs!$B$7)^(F$5-1),Inputs!$B$8),$C9*(1+Inputs!$B$7)^(F$5-1))*$D9)</f>
        <v>18000</v>
      </c>
      <c r="G9" s="17" t="n">
        <f aca="false">IF(OR($C9="",$D9=""),0,IF($E9="Yes",MIN($C9*(1+Inputs!$B$7)^(G$5-1),Inputs!$B$8),$C9*(1+Inputs!$B$7)^(G$5-1))*$D9)</f>
        <v>18540</v>
      </c>
      <c r="H9" s="17" t="n">
        <f aca="false">IF(OR($C9="",$D9=""),0,IF($E9="Yes",MIN($C9*(1+Inputs!$B$7)^(H$5-1),Inputs!$B$8),$C9*(1+Inputs!$B$7)^(H$5-1))*$D9)</f>
        <v>19096.2</v>
      </c>
      <c r="I9" s="17" t="n">
        <f aca="false">IF(OR($C9="",$D9=""),0,IF($E9="Yes",MIN($C9*(1+Inputs!$B$7)^(I$5-1),Inputs!$B$8),$C9*(1+Inputs!$B$7)^(I$5-1))*$D9)</f>
        <v>19669.086</v>
      </c>
      <c r="J9" s="17" t="n">
        <f aca="false">IF(OR($C9="",$D9=""),0,IF($E9="Yes",MIN($C9*(1+Inputs!$B$7)^(J$5-1),Inputs!$B$8),$C9*(1+Inputs!$B$7)^(J$5-1))*$D9)</f>
        <v>20259.15858</v>
      </c>
      <c r="K9" s="18" t="n">
        <f aca="false">SUM(F9:J9)</f>
        <v>95564.44458</v>
      </c>
    </row>
    <row r="10" customFormat="false" ht="15" hidden="false" customHeight="false" outlineLevel="0" collapsed="false">
      <c r="A10" s="4"/>
      <c r="B10" s="4"/>
      <c r="C10" s="10"/>
      <c r="D10" s="9"/>
      <c r="E10" s="4" t="s">
        <v>58</v>
      </c>
      <c r="F10" s="17" t="n">
        <f aca="false">IF(OR($C10="",$D10=""),0,IF($E10="Yes",MIN($C10*(1+Inputs!$B$7)^(F$5-1),Inputs!$B$8),$C10*(1+Inputs!$B$7)^(F$5-1))*$D10)</f>
        <v>0</v>
      </c>
      <c r="G10" s="17" t="n">
        <f aca="false">IF(OR($C10="",$D10=""),0,IF($E10="Yes",MIN($C10*(1+Inputs!$B$7)^(G$5-1),Inputs!$B$8),$C10*(1+Inputs!$B$7)^(G$5-1))*$D10)</f>
        <v>0</v>
      </c>
      <c r="H10" s="17" t="n">
        <f aca="false">IF(OR($C10="",$D10=""),0,IF($E10="Yes",MIN($C10*(1+Inputs!$B$7)^(H$5-1),Inputs!$B$8),$C10*(1+Inputs!$B$7)^(H$5-1))*$D10)</f>
        <v>0</v>
      </c>
      <c r="I10" s="17" t="n">
        <f aca="false">IF(OR($C10="",$D10=""),0,IF($E10="Yes",MIN($C10*(1+Inputs!$B$7)^(I$5-1),Inputs!$B$8),$C10*(1+Inputs!$B$7)^(I$5-1))*$D10)</f>
        <v>0</v>
      </c>
      <c r="J10" s="17" t="n">
        <f aca="false">IF(OR($C10="",$D10=""),0,IF($E10="Yes",MIN($C10*(1+Inputs!$B$7)^(J$5-1),Inputs!$B$8),$C10*(1+Inputs!$B$7)^(J$5-1))*$D10)</f>
        <v>0</v>
      </c>
      <c r="K10" s="18" t="n">
        <f aca="false">SUM(F10:J10)</f>
        <v>0</v>
      </c>
    </row>
    <row r="11" customFormat="false" ht="15" hidden="false" customHeight="false" outlineLevel="0" collapsed="false">
      <c r="A11" s="4"/>
      <c r="B11" s="4"/>
      <c r="C11" s="10"/>
      <c r="D11" s="9"/>
      <c r="E11" s="4" t="s">
        <v>58</v>
      </c>
      <c r="F11" s="17" t="n">
        <f aca="false">IF(OR($C11="",$D11=""),0,IF($E11="Yes",MIN($C11*(1+Inputs!$B$7)^(F$5-1),Inputs!$B$8),$C11*(1+Inputs!$B$7)^(F$5-1))*$D11)</f>
        <v>0</v>
      </c>
      <c r="G11" s="17" t="n">
        <f aca="false">IF(OR($C11="",$D11=""),0,IF($E11="Yes",MIN($C11*(1+Inputs!$B$7)^(G$5-1),Inputs!$B$8),$C11*(1+Inputs!$B$7)^(G$5-1))*$D11)</f>
        <v>0</v>
      </c>
      <c r="H11" s="17" t="n">
        <f aca="false">IF(OR($C11="",$D11=""),0,IF($E11="Yes",MIN($C11*(1+Inputs!$B$7)^(H$5-1),Inputs!$B$8),$C11*(1+Inputs!$B$7)^(H$5-1))*$D11)</f>
        <v>0</v>
      </c>
      <c r="I11" s="17" t="n">
        <f aca="false">IF(OR($C11="",$D11=""),0,IF($E11="Yes",MIN($C11*(1+Inputs!$B$7)^(I$5-1),Inputs!$B$8),$C11*(1+Inputs!$B$7)^(I$5-1))*$D11)</f>
        <v>0</v>
      </c>
      <c r="J11" s="17" t="n">
        <f aca="false">IF(OR($C11="",$D11=""),0,IF($E11="Yes",MIN($C11*(1+Inputs!$B$7)^(J$5-1),Inputs!$B$8),$C11*(1+Inputs!$B$7)^(J$5-1))*$D11)</f>
        <v>0</v>
      </c>
      <c r="K11" s="18" t="n">
        <f aca="false">SUM(F11:J11)</f>
        <v>0</v>
      </c>
    </row>
    <row r="12" customFormat="false" ht="15" hidden="false" customHeight="false" outlineLevel="0" collapsed="false">
      <c r="A12" s="4"/>
      <c r="B12" s="4"/>
      <c r="C12" s="10"/>
      <c r="D12" s="9"/>
      <c r="E12" s="4" t="s">
        <v>58</v>
      </c>
      <c r="F12" s="17" t="n">
        <f aca="false">IF(OR($C12="",$D12=""),0,IF($E12="Yes",MIN($C12*(1+Inputs!$B$7)^(F$5-1),Inputs!$B$8),$C12*(1+Inputs!$B$7)^(F$5-1))*$D12)</f>
        <v>0</v>
      </c>
      <c r="G12" s="17" t="n">
        <f aca="false">IF(OR($C12="",$D12=""),0,IF($E12="Yes",MIN($C12*(1+Inputs!$B$7)^(G$5-1),Inputs!$B$8),$C12*(1+Inputs!$B$7)^(G$5-1))*$D12)</f>
        <v>0</v>
      </c>
      <c r="H12" s="17" t="n">
        <f aca="false">IF(OR($C12="",$D12=""),0,IF($E12="Yes",MIN($C12*(1+Inputs!$B$7)^(H$5-1),Inputs!$B$8),$C12*(1+Inputs!$B$7)^(H$5-1))*$D12)</f>
        <v>0</v>
      </c>
      <c r="I12" s="17" t="n">
        <f aca="false">IF(OR($C12="",$D12=""),0,IF($E12="Yes",MIN($C12*(1+Inputs!$B$7)^(I$5-1),Inputs!$B$8),$C12*(1+Inputs!$B$7)^(I$5-1))*$D12)</f>
        <v>0</v>
      </c>
      <c r="J12" s="17" t="n">
        <f aca="false">IF(OR($C12="",$D12=""),0,IF($E12="Yes",MIN($C12*(1+Inputs!$B$7)^(J$5-1),Inputs!$B$8),$C12*(1+Inputs!$B$7)^(J$5-1))*$D12)</f>
        <v>0</v>
      </c>
      <c r="K12" s="18" t="n">
        <f aca="false">SUM(F12:J12)</f>
        <v>0</v>
      </c>
    </row>
    <row r="13" customFormat="false" ht="15" hidden="false" customHeight="false" outlineLevel="0" collapsed="false">
      <c r="A13" s="3" t="s">
        <v>59</v>
      </c>
      <c r="F13" s="19" t="n">
        <f aca="false">SUM(F7:F12)</f>
        <v>128600</v>
      </c>
      <c r="G13" s="19" t="n">
        <f aca="false">SUM(G7:G12)</f>
        <v>131090</v>
      </c>
      <c r="H13" s="19" t="n">
        <f aca="false">SUM(H7:H12)</f>
        <v>133654.7</v>
      </c>
      <c r="I13" s="19" t="n">
        <f aca="false">SUM(I7:I12)</f>
        <v>136296.341</v>
      </c>
      <c r="J13" s="19" t="n">
        <f aca="false">SUM(J7:J12)</f>
        <v>139017.23123</v>
      </c>
      <c r="K13" s="19" t="n">
        <f aca="false">SUM(K7:K12)</f>
        <v>668658.27223</v>
      </c>
    </row>
    <row r="14" customFormat="false" ht="15" hidden="false" customHeight="false" outlineLevel="0" collapsed="false">
      <c r="A14" s="2" t="s">
        <v>60</v>
      </c>
      <c r="F14" s="17" t="n">
        <f aca="false">F13*Inputs!$B$6</f>
        <v>38580</v>
      </c>
      <c r="G14" s="17" t="n">
        <f aca="false">G13*Inputs!$B$6</f>
        <v>39327</v>
      </c>
      <c r="H14" s="17" t="n">
        <f aca="false">H13*Inputs!$B$6</f>
        <v>40096.41</v>
      </c>
      <c r="I14" s="17" t="n">
        <f aca="false">I13*Inputs!$B$6</f>
        <v>40888.9023</v>
      </c>
      <c r="J14" s="17" t="n">
        <f aca="false">J13*Inputs!$B$6</f>
        <v>41705.169369</v>
      </c>
      <c r="K14" s="17" t="n">
        <f aca="false">SUM(F14:J14)</f>
        <v>200597.481669</v>
      </c>
    </row>
    <row r="15" customFormat="false" ht="15" hidden="false" customHeight="false" outlineLevel="0" collapsed="false">
      <c r="A15" s="3" t="s">
        <v>61</v>
      </c>
      <c r="F15" s="19" t="n">
        <f aca="false">F13+F14</f>
        <v>167180</v>
      </c>
      <c r="G15" s="19" t="n">
        <f aca="false">G13+G14</f>
        <v>170417</v>
      </c>
      <c r="H15" s="19" t="n">
        <f aca="false">H13+H14</f>
        <v>173751.11</v>
      </c>
      <c r="I15" s="19" t="n">
        <f aca="false">I13+I14</f>
        <v>177185.2433</v>
      </c>
      <c r="J15" s="19" t="n">
        <f aca="false">J13+J14</f>
        <v>180722.400599</v>
      </c>
      <c r="K15" s="19" t="n">
        <f aca="false">K13+K14</f>
        <v>869255.753899</v>
      </c>
    </row>
    <row r="17" customFormat="false" ht="15" hidden="false" customHeight="false" outlineLevel="0" collapsed="false">
      <c r="A17" s="15" t="s">
        <v>62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customFormat="false" ht="15" hidden="false" customHeight="false" outlineLevel="0" collapsed="false">
      <c r="A18" s="4" t="s">
        <v>63</v>
      </c>
      <c r="F18" s="10" t="n">
        <v>40000</v>
      </c>
      <c r="G18" s="10" t="n">
        <v>0</v>
      </c>
      <c r="H18" s="10" t="n">
        <v>0</v>
      </c>
      <c r="I18" s="10" t="n">
        <v>0</v>
      </c>
      <c r="J18" s="10" t="n">
        <v>0</v>
      </c>
      <c r="K18" s="18" t="n">
        <f aca="false">SUM(F18:J18)</f>
        <v>40000</v>
      </c>
    </row>
    <row r="19" customFormat="false" ht="15" hidden="false" customHeight="false" outlineLevel="0" collapsed="false">
      <c r="A19" s="4" t="s">
        <v>64</v>
      </c>
      <c r="F19" s="10" t="n">
        <v>25000</v>
      </c>
      <c r="G19" s="10" t="n">
        <v>25000</v>
      </c>
      <c r="H19" s="10" t="n">
        <v>22000</v>
      </c>
      <c r="I19" s="10" t="n">
        <v>20000</v>
      </c>
      <c r="J19" s="10" t="n">
        <v>18000</v>
      </c>
      <c r="K19" s="18" t="n">
        <f aca="false">SUM(F19:J19)</f>
        <v>110000</v>
      </c>
    </row>
    <row r="20" customFormat="false" ht="15" hidden="false" customHeight="false" outlineLevel="0" collapsed="false">
      <c r="A20" s="4" t="s">
        <v>65</v>
      </c>
      <c r="F20" s="10" t="n">
        <v>8000</v>
      </c>
      <c r="G20" s="10" t="n">
        <v>8000</v>
      </c>
      <c r="H20" s="10" t="n">
        <v>8000</v>
      </c>
      <c r="I20" s="10" t="n">
        <v>8000</v>
      </c>
      <c r="J20" s="10" t="n">
        <v>8000</v>
      </c>
      <c r="K20" s="18" t="n">
        <f aca="false">SUM(F20:J20)</f>
        <v>40000</v>
      </c>
    </row>
    <row r="21" customFormat="false" ht="15" hidden="false" customHeight="false" outlineLevel="0" collapsed="false">
      <c r="A21" s="4" t="s">
        <v>66</v>
      </c>
      <c r="F21" s="10" t="n">
        <v>0</v>
      </c>
      <c r="G21" s="10" t="n">
        <v>2000</v>
      </c>
      <c r="H21" s="10" t="n">
        <v>3000</v>
      </c>
      <c r="I21" s="10" t="n">
        <v>3000</v>
      </c>
      <c r="J21" s="10" t="n">
        <v>4000</v>
      </c>
      <c r="K21" s="18" t="n">
        <f aca="false">SUM(F21:J21)</f>
        <v>12000</v>
      </c>
    </row>
    <row r="22" customFormat="false" ht="15" hidden="false" customHeight="false" outlineLevel="0" collapsed="false">
      <c r="A22" s="4" t="s">
        <v>67</v>
      </c>
      <c r="F22" s="10" t="n">
        <v>6000</v>
      </c>
      <c r="G22" s="10" t="n">
        <v>6000</v>
      </c>
      <c r="H22" s="10" t="n">
        <v>6000</v>
      </c>
      <c r="I22" s="10" t="n">
        <v>6000</v>
      </c>
      <c r="J22" s="10" t="n">
        <v>6000</v>
      </c>
      <c r="K22" s="18" t="n">
        <f aca="false">SUM(F22:J22)</f>
        <v>30000</v>
      </c>
    </row>
    <row r="23" customFormat="false" ht="15" hidden="false" customHeight="false" outlineLevel="0" collapsed="false">
      <c r="A23" s="4" t="s">
        <v>68</v>
      </c>
      <c r="F23" s="10" t="n">
        <v>12000</v>
      </c>
      <c r="G23" s="10" t="n">
        <v>12000</v>
      </c>
      <c r="H23" s="10" t="n">
        <v>10000</v>
      </c>
      <c r="I23" s="10" t="n">
        <v>8000</v>
      </c>
      <c r="J23" s="10" t="n">
        <v>8000</v>
      </c>
      <c r="K23" s="18" t="n">
        <f aca="false">SUM(F23:J23)</f>
        <v>50000</v>
      </c>
    </row>
    <row r="24" customFormat="false" ht="15" hidden="false" customHeight="false" outlineLevel="0" collapsed="false">
      <c r="A24" s="4" t="s">
        <v>69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8" t="n">
        <f aca="false">SUM(F24:J24)</f>
        <v>0</v>
      </c>
    </row>
    <row r="25" customFormat="false" ht="15" hidden="false" customHeight="false" outlineLevel="0" collapsed="false">
      <c r="A25" s="4" t="s">
        <v>70</v>
      </c>
      <c r="F25" s="10" t="n">
        <v>18000</v>
      </c>
      <c r="G25" s="10" t="n">
        <v>18540</v>
      </c>
      <c r="H25" s="10" t="n">
        <v>19096</v>
      </c>
      <c r="I25" s="10" t="n">
        <v>19669</v>
      </c>
      <c r="J25" s="10" t="n">
        <v>20259</v>
      </c>
      <c r="K25" s="18" t="n">
        <f aca="false">SUM(F25:J25)</f>
        <v>95564</v>
      </c>
    </row>
    <row r="26" customFormat="false" ht="15" hidden="false" customHeight="false" outlineLevel="0" collapsed="false">
      <c r="A26" s="4" t="s">
        <v>71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8" t="n">
        <f aca="false">SUM(F26:J26)</f>
        <v>0</v>
      </c>
    </row>
    <row r="27" customFormat="false" ht="15" hidden="false" customHeight="false" outlineLevel="0" collapsed="false">
      <c r="A27" s="4" t="s">
        <v>72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8" t="n">
        <f aca="false">SUM(F27:J27)</f>
        <v>0</v>
      </c>
    </row>
    <row r="28" customFormat="false" ht="15" hidden="false" customHeight="false" outlineLevel="0" collapsed="false">
      <c r="A28" s="4" t="s">
        <v>73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8" t="n">
        <f aca="false">SUM(F28:J28)</f>
        <v>0</v>
      </c>
    </row>
    <row r="29" customFormat="false" ht="15" hidden="false" customHeight="false" outlineLevel="0" collapsed="false">
      <c r="A29" s="3" t="s">
        <v>74</v>
      </c>
      <c r="F29" s="19" t="n">
        <f aca="false">SUM(F18:F28)</f>
        <v>109000</v>
      </c>
      <c r="G29" s="19" t="n">
        <f aca="false">SUM(G18:G28)</f>
        <v>71540</v>
      </c>
      <c r="H29" s="19" t="n">
        <f aca="false">SUM(H18:H28)</f>
        <v>68096</v>
      </c>
      <c r="I29" s="19" t="n">
        <f aca="false">SUM(I18:I28)</f>
        <v>64669</v>
      </c>
      <c r="J29" s="19" t="n">
        <f aca="false">SUM(J18:J28)</f>
        <v>64259</v>
      </c>
      <c r="K29" s="19" t="n">
        <f aca="false">SUM(K18:K28)</f>
        <v>377564</v>
      </c>
    </row>
    <row r="31" customFormat="false" ht="15" hidden="false" customHeight="false" outlineLevel="0" collapsed="false">
      <c r="A31" s="15" t="s">
        <v>75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customFormat="false" ht="15" hidden="false" customHeight="false" outlineLevel="0" collapsed="false">
      <c r="A32" s="4" t="s">
        <v>76</v>
      </c>
      <c r="F32" s="10" t="n">
        <v>100000</v>
      </c>
      <c r="G32" s="10" t="n">
        <v>100000</v>
      </c>
      <c r="H32" s="10" t="n">
        <v>100000</v>
      </c>
      <c r="I32" s="10" t="n">
        <v>0</v>
      </c>
      <c r="J32" s="10" t="n">
        <v>0</v>
      </c>
      <c r="K32" s="18" t="n">
        <f aca="false">SUM(F32:J32)</f>
        <v>300000</v>
      </c>
    </row>
    <row r="33" customFormat="false" ht="15" hidden="false" customHeight="false" outlineLevel="0" collapsed="false">
      <c r="A33" s="4" t="s">
        <v>77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8" t="n">
        <f aca="false">SUM(F33:J33)</f>
        <v>0</v>
      </c>
    </row>
    <row r="34" customFormat="false" ht="15" hidden="false" customHeight="false" outlineLevel="0" collapsed="false">
      <c r="A34" s="4" t="s">
        <v>78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8" t="n">
        <f aca="false">SUM(F34:J34)</f>
        <v>0</v>
      </c>
    </row>
    <row r="35" customFormat="false" ht="15" hidden="false" customHeight="false" outlineLevel="0" collapsed="false">
      <c r="A35" s="3" t="s">
        <v>79</v>
      </c>
      <c r="F35" s="19" t="n">
        <f aca="false">SUM(F32:F34)</f>
        <v>100000</v>
      </c>
      <c r="G35" s="19" t="n">
        <f aca="false">SUM(G32:G34)</f>
        <v>100000</v>
      </c>
      <c r="H35" s="19" t="n">
        <f aca="false">SUM(H32:H34)</f>
        <v>100000</v>
      </c>
      <c r="I35" s="19" t="n">
        <f aca="false">SUM(I32:I34)</f>
        <v>0</v>
      </c>
      <c r="J35" s="19" t="n">
        <f aca="false">SUM(J32:J34)</f>
        <v>0</v>
      </c>
      <c r="K35" s="19" t="n">
        <f aca="false">SUM(K32:K34)</f>
        <v>300000</v>
      </c>
    </row>
    <row r="36" customFormat="false" ht="15" hidden="false" customHeight="false" outlineLevel="0" collapsed="false">
      <c r="A36" s="20" t="s">
        <v>80</v>
      </c>
      <c r="F36" s="21" t="n">
        <f aca="false">MIN(F32,MAX(0,Inputs!$B$9-(SUM($F32:F32)-F32)))</f>
        <v>25000</v>
      </c>
      <c r="G36" s="21" t="n">
        <f aca="false">MIN(G32,MAX(0,Inputs!$B$9-(SUM($F32:G32)-G32)))</f>
        <v>0</v>
      </c>
      <c r="H36" s="21" t="n">
        <f aca="false">MIN(H32,MAX(0,Inputs!$B$9-(SUM($F32:H32)-H32)))</f>
        <v>0</v>
      </c>
      <c r="I36" s="21" t="n">
        <f aca="false">MIN(I32,MAX(0,Inputs!$B$9-(SUM($F32:I32)-I32)))</f>
        <v>0</v>
      </c>
      <c r="J36" s="21" t="n">
        <f aca="false">MIN(J32,MAX(0,Inputs!$B$9-(SUM($F32:J32)-J32)))</f>
        <v>0</v>
      </c>
      <c r="K36" s="18" t="n">
        <f aca="false">SUM(F36:J36)</f>
        <v>25000</v>
      </c>
    </row>
    <row r="37" customFormat="false" ht="15" hidden="false" customHeight="false" outlineLevel="0" collapsed="false">
      <c r="A37" s="20" t="s">
        <v>81</v>
      </c>
      <c r="F37" s="21" t="n">
        <f aca="false">MIN(F33,MAX(0,Inputs!$B$9-(SUM($F33:F33)-F33)))</f>
        <v>0</v>
      </c>
      <c r="G37" s="21" t="n">
        <f aca="false">MIN(G33,MAX(0,Inputs!$B$9-(SUM($F33:G33)-G33)))</f>
        <v>0</v>
      </c>
      <c r="H37" s="21" t="n">
        <f aca="false">MIN(H33,MAX(0,Inputs!$B$9-(SUM($F33:H33)-H33)))</f>
        <v>0</v>
      </c>
      <c r="I37" s="21" t="n">
        <f aca="false">MIN(I33,MAX(0,Inputs!$B$9-(SUM($F33:I33)-I33)))</f>
        <v>0</v>
      </c>
      <c r="J37" s="21" t="n">
        <f aca="false">MIN(J33,MAX(0,Inputs!$B$9-(SUM($F33:J33)-J33)))</f>
        <v>0</v>
      </c>
      <c r="K37" s="18" t="n">
        <f aca="false">SUM(F37:J37)</f>
        <v>0</v>
      </c>
    </row>
    <row r="38" customFormat="false" ht="15" hidden="false" customHeight="false" outlineLevel="0" collapsed="false">
      <c r="A38" s="20" t="s">
        <v>82</v>
      </c>
      <c r="F38" s="21" t="n">
        <f aca="false">MIN(F34,MAX(0,Inputs!$B$9-(SUM($F34:F34)-F34)))</f>
        <v>0</v>
      </c>
      <c r="G38" s="21" t="n">
        <f aca="false">MIN(G34,MAX(0,Inputs!$B$9-(SUM($F34:G34)-G34)))</f>
        <v>0</v>
      </c>
      <c r="H38" s="21" t="n">
        <f aca="false">MIN(H34,MAX(0,Inputs!$B$9-(SUM($F34:H34)-H34)))</f>
        <v>0</v>
      </c>
      <c r="I38" s="21" t="n">
        <f aca="false">MIN(I34,MAX(0,Inputs!$B$9-(SUM($F34:I34)-I34)))</f>
        <v>0</v>
      </c>
      <c r="J38" s="21" t="n">
        <f aca="false">MIN(J34,MAX(0,Inputs!$B$9-(SUM($F34:J34)-J34)))</f>
        <v>0</v>
      </c>
      <c r="K38" s="18" t="n">
        <f aca="false">SUM(F38:J38)</f>
        <v>0</v>
      </c>
    </row>
    <row r="40" customFormat="false" ht="15" hidden="false" customHeight="false" outlineLevel="0" collapsed="false">
      <c r="A40" s="15" t="s">
        <v>83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customFormat="false" ht="15" hidden="false" customHeight="false" outlineLevel="0" collapsed="false">
      <c r="A41" s="3" t="s">
        <v>84</v>
      </c>
      <c r="F41" s="19" t="n">
        <f aca="false">F15+F29+F35</f>
        <v>376180</v>
      </c>
      <c r="G41" s="19" t="n">
        <f aca="false">G15+G29+G35</f>
        <v>341957</v>
      </c>
      <c r="H41" s="19" t="n">
        <f aca="false">H15+H29+H35</f>
        <v>341847.11</v>
      </c>
      <c r="I41" s="19" t="n">
        <f aca="false">I15+I29+I35</f>
        <v>241854.2433</v>
      </c>
      <c r="J41" s="19" t="n">
        <f aca="false">J15+J29+J35</f>
        <v>244981.400599</v>
      </c>
      <c r="K41" s="19" t="n">
        <f aca="false">K15+K29+K35</f>
        <v>1546819.753899</v>
      </c>
    </row>
    <row r="42" customFormat="false" ht="15" hidden="false" customHeight="false" outlineLevel="0" collapsed="false">
      <c r="A42" s="2" t="s">
        <v>85</v>
      </c>
      <c r="F42" s="17" t="n">
        <f aca="false">F18+F24+F25+F26+F27+(F35-SUM(F36:F38))</f>
        <v>133000</v>
      </c>
      <c r="G42" s="17" t="n">
        <f aca="false">G18+G24+G25+G26+G27+(G35-SUM(G36:G38))</f>
        <v>118540</v>
      </c>
      <c r="H42" s="17" t="n">
        <f aca="false">H18+H24+H25+H26+H27+(H35-SUM(H36:H38))</f>
        <v>119096</v>
      </c>
      <c r="I42" s="17" t="n">
        <f aca="false">I18+I24+I25+I26+I27+(I35-SUM(I36:I38))</f>
        <v>19669</v>
      </c>
      <c r="J42" s="17" t="n">
        <f aca="false">J18+J24+J25+J26+J27+(J35-SUM(J36:J38))</f>
        <v>20259</v>
      </c>
      <c r="K42" s="17" t="n">
        <f aca="false">K18+K24+K25+K26+K27+(K35-SUM(K36:K38))</f>
        <v>410564</v>
      </c>
    </row>
    <row r="43" customFormat="false" ht="15" hidden="false" customHeight="false" outlineLevel="0" collapsed="false">
      <c r="A43" s="3" t="s">
        <v>86</v>
      </c>
      <c r="F43" s="19" t="n">
        <f aca="false">F41-F42</f>
        <v>243180</v>
      </c>
      <c r="G43" s="19" t="n">
        <f aca="false">G41-G42</f>
        <v>223417</v>
      </c>
      <c r="H43" s="19" t="n">
        <f aca="false">H41-H42</f>
        <v>222751.11</v>
      </c>
      <c r="I43" s="19" t="n">
        <f aca="false">I41-I42</f>
        <v>222185.2433</v>
      </c>
      <c r="J43" s="19" t="n">
        <f aca="false">J41-J42</f>
        <v>224722.400599</v>
      </c>
      <c r="K43" s="19" t="n">
        <f aca="false">K41-K42</f>
        <v>1136255.753899</v>
      </c>
    </row>
    <row r="44" customFormat="false" ht="15" hidden="false" customHeight="false" outlineLevel="0" collapsed="false">
      <c r="A44" s="2" t="s">
        <v>87</v>
      </c>
      <c r="F44" s="17" t="n">
        <f aca="false">F43*Inputs!$B$5</f>
        <v>133749</v>
      </c>
      <c r="G44" s="17" t="n">
        <f aca="false">G43*Inputs!$B$5</f>
        <v>122879.35</v>
      </c>
      <c r="H44" s="17" t="n">
        <f aca="false">H43*Inputs!$B$5</f>
        <v>122513.1105</v>
      </c>
      <c r="I44" s="17" t="n">
        <f aca="false">I43*Inputs!$B$5</f>
        <v>122201.883815</v>
      </c>
      <c r="J44" s="17" t="n">
        <f aca="false">J43*Inputs!$B$5</f>
        <v>123597.32032945</v>
      </c>
      <c r="K44" s="17" t="n">
        <f aca="false">SUM(F44:J44)</f>
        <v>624940.66464445</v>
      </c>
    </row>
    <row r="45" customFormat="false" ht="15" hidden="false" customHeight="false" outlineLevel="0" collapsed="false">
      <c r="A45" s="22" t="s">
        <v>88</v>
      </c>
      <c r="B45" s="23"/>
      <c r="C45" s="23"/>
      <c r="D45" s="23"/>
      <c r="E45" s="23"/>
      <c r="F45" s="24" t="n">
        <f aca="false">F41+F44</f>
        <v>509929</v>
      </c>
      <c r="G45" s="24" t="n">
        <f aca="false">G41+G44</f>
        <v>464836.35</v>
      </c>
      <c r="H45" s="24" t="n">
        <f aca="false">H41+H44</f>
        <v>464360.2205</v>
      </c>
      <c r="I45" s="24" t="n">
        <f aca="false">I41+I44</f>
        <v>364056.127115</v>
      </c>
      <c r="J45" s="24" t="n">
        <f aca="false">J41+J44</f>
        <v>368578.72092845</v>
      </c>
      <c r="K45" s="24" t="n">
        <f aca="false">K41+K44</f>
        <v>2171760.41854345</v>
      </c>
    </row>
    <row r="47" customFormat="false" ht="15" hidden="false" customHeight="false" outlineLevel="0" collapsed="false">
      <c r="A47" s="25" t="s">
        <v>89</v>
      </c>
    </row>
  </sheetData>
  <dataValidations count="1">
    <dataValidation allowBlank="false" errorStyle="stop" operator="between" showDropDown="false" showErrorMessage="false" showInputMessage="false" sqref="E7:E1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2026-10-30T03:15:28Z</dcterms:created>
  <dc:creator>openpyxl</dc:creator>
  <dc:description/>
  <dc:language>en-US</dc:language>
  <cp:lastModifiedBy/>
  <dcterms:modified xsi:type="dcterms:W3CDTF">2026-10-30T03:15:28Z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